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ummary Page" sheetId="3" r:id="rId1"/>
    <sheet name="Improvements Sheet" sheetId="1" r:id="rId2"/>
  </sheets>
  <calcPr calcId="125725"/>
</workbook>
</file>

<file path=xl/calcChain.xml><?xml version="1.0" encoding="utf-8"?>
<calcChain xmlns="http://schemas.openxmlformats.org/spreadsheetml/2006/main">
  <c r="G10" i="1"/>
  <c r="G27"/>
  <c r="I23"/>
  <c r="G23"/>
  <c r="G24"/>
  <c r="I24"/>
  <c r="G25"/>
  <c r="I25"/>
  <c r="I22"/>
  <c r="K23"/>
  <c r="E23"/>
  <c r="K22"/>
  <c r="G22"/>
  <c r="E22"/>
  <c r="I26"/>
  <c r="G26"/>
  <c r="K24"/>
  <c r="E24"/>
  <c r="E5"/>
  <c r="G5"/>
  <c r="G6" s="1"/>
  <c r="G7" s="1"/>
  <c r="G8" s="1"/>
  <c r="G9" s="1"/>
  <c r="I5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K5"/>
  <c r="E6"/>
  <c r="K6"/>
  <c r="E7"/>
  <c r="K7"/>
  <c r="E8"/>
  <c r="K8"/>
  <c r="E9"/>
  <c r="K9"/>
  <c r="E10"/>
  <c r="K10"/>
  <c r="E11"/>
  <c r="G11"/>
  <c r="K11"/>
  <c r="E12"/>
  <c r="G12"/>
  <c r="K12"/>
  <c r="E13"/>
  <c r="G13"/>
  <c r="K13"/>
  <c r="E14"/>
  <c r="G14"/>
  <c r="K14"/>
  <c r="E15"/>
  <c r="G15"/>
  <c r="K15"/>
  <c r="E16"/>
  <c r="G16"/>
  <c r="K16"/>
  <c r="E17"/>
  <c r="G17"/>
  <c r="K17"/>
  <c r="E18"/>
  <c r="G18"/>
  <c r="K18"/>
  <c r="E19"/>
  <c r="G19"/>
  <c r="K19"/>
  <c r="E20"/>
  <c r="G20"/>
  <c r="K20"/>
  <c r="E21"/>
  <c r="G21"/>
  <c r="K21"/>
  <c r="E25"/>
  <c r="E26"/>
  <c r="K25"/>
  <c r="K26"/>
  <c r="I27"/>
  <c r="K5" i="3" s="1"/>
  <c r="K6" s="1"/>
  <c r="H27" i="1"/>
  <c r="D27"/>
  <c r="F27"/>
  <c r="K4" i="3"/>
  <c r="H4"/>
  <c r="H3"/>
  <c r="H7"/>
  <c r="H5"/>
  <c r="H6"/>
  <c r="K27" i="1" l="1"/>
  <c r="E27"/>
  <c r="K3" i="3"/>
</calcChain>
</file>

<file path=xl/comments1.xml><?xml version="1.0" encoding="utf-8"?>
<comments xmlns="http://schemas.openxmlformats.org/spreadsheetml/2006/main">
  <authors>
    <author>Chad</author>
  </authors>
  <commentList>
    <comment ref="K4" authorId="0">
      <text>
        <r>
          <rPr>
            <b/>
            <sz val="9"/>
            <color indexed="81"/>
            <rFont val="Tahoma"/>
            <charset val="1"/>
          </rPr>
          <t>Chad:</t>
        </r>
        <r>
          <rPr>
            <sz val="9"/>
            <color indexed="81"/>
            <rFont val="Tahoma"/>
            <charset val="1"/>
          </rPr>
          <t xml:space="preserve">
To add expenses, refer to the "Improvements Sheet".
</t>
        </r>
      </text>
    </comment>
  </commentList>
</comments>
</file>

<file path=xl/comments2.xml><?xml version="1.0" encoding="utf-8"?>
<comments xmlns="http://schemas.openxmlformats.org/spreadsheetml/2006/main">
  <authors>
    <author>Chad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Enter "Complete" in this column if finished. If not, leave the cell empty.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ratio gives you an idea of money spent for points earned. The lower this number is, the better.
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is the combined annual savings of all the upgrades.
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is the average breakeven point of all upgrades based on the annual savings.
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is the total cost of all upgrades.
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is the amount you have spent based on the upgrades marked "completed".
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number is how many points you would earn if you completed all the upgrades in the report.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number is your total points earned for the completed upgrades. Keep in mind, this is an estimate and the actual number may change based on order of completion.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Chad:</t>
        </r>
        <r>
          <rPr>
            <sz val="9"/>
            <color indexed="81"/>
            <rFont val="Tahoma"/>
            <family val="2"/>
          </rPr>
          <t xml:space="preserve">
This is the average cost/point of all entered upgrades!
</t>
        </r>
      </text>
    </comment>
  </commentList>
</comments>
</file>

<file path=xl/sharedStrings.xml><?xml version="1.0" encoding="utf-8"?>
<sst xmlns="http://schemas.openxmlformats.org/spreadsheetml/2006/main" count="70" uniqueCount="67">
  <si>
    <t>Points Earned</t>
  </si>
  <si>
    <t>3+ Stars</t>
  </si>
  <si>
    <t>4 Stars</t>
  </si>
  <si>
    <t>3 Stars</t>
  </si>
  <si>
    <t>4+ Stars</t>
  </si>
  <si>
    <t>5+ Stars</t>
  </si>
  <si>
    <t>Rebate Legend</t>
  </si>
  <si>
    <t>1 Step</t>
  </si>
  <si>
    <t>2 Steps</t>
  </si>
  <si>
    <t>3 Steps</t>
  </si>
  <si>
    <t>4 Steps</t>
  </si>
  <si>
    <t>5 Steps</t>
  </si>
  <si>
    <t>Status</t>
  </si>
  <si>
    <t>Blow in R-33 Cellulose in Attic</t>
  </si>
  <si>
    <t>Complete</t>
  </si>
  <si>
    <t>Install R-20 Insulation to House and Cover with Siding</t>
  </si>
  <si>
    <t>Annual Savings</t>
  </si>
  <si>
    <t>Breakeven Period</t>
  </si>
  <si>
    <t>Replace Garage Man Door (Back)</t>
  </si>
  <si>
    <t>Replace Garage Man Door (Front)</t>
  </si>
  <si>
    <t>Replace Entry Door (Main Entry)</t>
  </si>
  <si>
    <t>Cost/Point</t>
  </si>
  <si>
    <t>Install 2' of R-20 Rigid Insulation around House</t>
  </si>
  <si>
    <t>Install 2' of R-20 Rigid Insulation around Garage Slab</t>
  </si>
  <si>
    <t>Replace Existing Window with U-0.22 Window (Bath)</t>
  </si>
  <si>
    <t>Replace Existing Window with U-0.22 Window (Dining)</t>
  </si>
  <si>
    <t>Replace Existing Window with U-0.22 Window (Kitchen)</t>
  </si>
  <si>
    <t>Replace Existing Window with U-0.22 Window (Mast. Bed)</t>
  </si>
  <si>
    <t>Replace Existing Window with U-0.22 Window (2nd Bed)</t>
  </si>
  <si>
    <t>Replace Existing Window with U-0.22 Window (Living Rm.)</t>
  </si>
  <si>
    <t>Replace Heating System with a Furnace of AFUE of 85%</t>
  </si>
  <si>
    <t>Caulk and Seal so the Air Leakage is Reduced by 500 cfm at 50 pascals</t>
  </si>
  <si>
    <t>Add R-14 rigid to rim joist to above grade wall.</t>
  </si>
  <si>
    <t>Current Cost/Point Ratio:</t>
  </si>
  <si>
    <t>1 Step:</t>
  </si>
  <si>
    <t>2 Steps:</t>
  </si>
  <si>
    <t>3 Steps:</t>
  </si>
  <si>
    <t>4 Steps:</t>
  </si>
  <si>
    <t>5 Steps:</t>
  </si>
  <si>
    <t>Rebate/Point Ratio:</t>
  </si>
  <si>
    <t>Current Rebate %:</t>
  </si>
  <si>
    <t>Replace Garage Door and Opener</t>
  </si>
  <si>
    <t>*A minimum of 5 points is required to earn a rebate.</t>
  </si>
  <si>
    <t>Points</t>
  </si>
  <si>
    <t>Stars</t>
  </si>
  <si>
    <t>Rebate</t>
  </si>
  <si>
    <t>Steps</t>
  </si>
  <si>
    <t>Upgrade Cost Balance</t>
  </si>
  <si>
    <t>Alaska Home Energy Rebate Spreadsheet</t>
  </si>
  <si>
    <t>Actual Expenses:</t>
  </si>
  <si>
    <t>Cumulative Points</t>
  </si>
  <si>
    <t>Cost of Upgrades</t>
  </si>
  <si>
    <t>Expense vs. Rebate Summary</t>
  </si>
  <si>
    <t xml:space="preserve"> *Compare this number to the Rebate/Point ratio to the left to see how you're doing.</t>
  </si>
  <si>
    <t>Estimated Rebate:</t>
  </si>
  <si>
    <t xml:space="preserve"> *The higher this number is, the better. This is how much of your actual expenses will be reimbursed. (The rebate shall not exceed your actual expenses)</t>
  </si>
  <si>
    <t>*To add more tasks, copy the empty rows above and insert copied cells.</t>
  </si>
  <si>
    <t xml:space="preserve">  *Protected cells cannot be changed without first unprotecting the sheet in the Review Tab!</t>
  </si>
  <si>
    <t xml:space="preserve">  *Go to the Review Tab to Show/Hide Comments!</t>
  </si>
  <si>
    <t xml:space="preserve">   This is an information tool and is not intened to represent your actual results in the program, but will help you to see what upgrades yield better results. Thanks </t>
  </si>
  <si>
    <t>*Disclaimer: This spreadsheet was built to assist you in the decisions surrounding your energy upgrades. It is not a guarantee of your rebate, which is subject to change based on the auditors final rating.</t>
  </si>
  <si>
    <t>*Change the numbers in the Points and Stars columns to fit your specific report.</t>
  </si>
  <si>
    <t>E-mail Me!</t>
  </si>
  <si>
    <t>Please contact me if you find any errors in this program so that I can change them. Thanks!</t>
  </si>
  <si>
    <t>*This is a demo worksheet. Replace this information with your specific report info to see your custom report.</t>
  </si>
  <si>
    <t>Improvement Description</t>
  </si>
  <si>
    <t>Improvement Summary Totals: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</si>
</sst>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2" fontId="0" fillId="0" borderId="0" xfId="0" applyNumberFormat="1" applyFill="1" applyProtection="1"/>
    <xf numFmtId="164" fontId="0" fillId="0" borderId="0" xfId="0" applyNumberFormat="1" applyFill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165" fontId="0" fillId="0" borderId="0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left"/>
      <protection locked="0"/>
    </xf>
    <xf numFmtId="165" fontId="0" fillId="0" borderId="0" xfId="0" applyNumberFormat="1" applyFill="1" applyProtection="1">
      <protection locked="0"/>
    </xf>
    <xf numFmtId="0" fontId="1" fillId="0" borderId="0" xfId="0" applyFont="1" applyFill="1" applyProtection="1">
      <protection locked="0"/>
    </xf>
    <xf numFmtId="164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64" fontId="1" fillId="0" borderId="24" xfId="0" applyNumberFormat="1" applyFont="1" applyFill="1" applyBorder="1" applyProtection="1"/>
    <xf numFmtId="2" fontId="1" fillId="0" borderId="24" xfId="0" applyNumberFormat="1" applyFont="1" applyFill="1" applyBorder="1" applyProtection="1"/>
    <xf numFmtId="0" fontId="1" fillId="0" borderId="24" xfId="0" applyFont="1" applyFill="1" applyBorder="1" applyProtection="1"/>
    <xf numFmtId="0" fontId="0" fillId="0" borderId="24" xfId="0" applyFont="1" applyFill="1" applyBorder="1" applyProtection="1"/>
    <xf numFmtId="164" fontId="1" fillId="0" borderId="24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vertical="center"/>
      <protection locked="0"/>
    </xf>
    <xf numFmtId="0" fontId="0" fillId="6" borderId="11" xfId="0" applyFill="1" applyBorder="1" applyAlignment="1" applyProtection="1">
      <alignment vertical="center"/>
      <protection locked="0"/>
    </xf>
    <xf numFmtId="0" fontId="0" fillId="6" borderId="9" xfId="0" applyFill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0" fillId="6" borderId="13" xfId="0" applyFill="1" applyBorder="1" applyAlignment="1" applyProtection="1">
      <alignment vertical="center"/>
      <protection locked="0"/>
    </xf>
    <xf numFmtId="0" fontId="0" fillId="6" borderId="8" xfId="0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0" fontId="0" fillId="6" borderId="16" xfId="0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9" fillId="0" borderId="0" xfId="1" applyAlignment="1" applyProtection="1">
      <protection locked="0"/>
    </xf>
    <xf numFmtId="164" fontId="0" fillId="0" borderId="21" xfId="0" applyNumberFormat="1" applyBorder="1" applyAlignment="1" applyProtection="1">
      <alignment vertical="center"/>
    </xf>
    <xf numFmtId="10" fontId="0" fillId="0" borderId="23" xfId="0" applyNumberFormat="1" applyBorder="1" applyAlignment="1" applyProtection="1">
      <alignment vertical="center"/>
    </xf>
    <xf numFmtId="0" fontId="0" fillId="2" borderId="9" xfId="0" applyFill="1" applyBorder="1" applyAlignment="1" applyProtection="1">
      <alignment horizontal="right" vertical="center"/>
    </xf>
    <xf numFmtId="165" fontId="0" fillId="2" borderId="12" xfId="0" applyNumberFormat="1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right" vertical="center"/>
    </xf>
    <xf numFmtId="165" fontId="0" fillId="2" borderId="14" xfId="0" applyNumberFormat="1" applyFill="1" applyBorder="1" applyAlignment="1" applyProtection="1">
      <alignment vertical="center"/>
    </xf>
    <xf numFmtId="0" fontId="0" fillId="2" borderId="16" xfId="0" applyFill="1" applyBorder="1" applyAlignment="1" applyProtection="1">
      <alignment horizontal="right" vertical="center"/>
    </xf>
    <xf numFmtId="165" fontId="0" fillId="2" borderId="17" xfId="0" applyNumberFormat="1" applyFill="1" applyBorder="1" applyAlignment="1" applyProtection="1">
      <alignment vertical="center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164" fontId="1" fillId="0" borderId="21" xfId="0" applyNumberFormat="1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d@keeslerconstruction.com?subject=Energy%20Rebate%20Spreadsheet%20Commen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17"/>
  <sheetViews>
    <sheetView showGridLines="0" tabSelected="1" workbookViewId="0">
      <selection activeCell="I7" sqref="I7"/>
    </sheetView>
  </sheetViews>
  <sheetFormatPr defaultRowHeight="15"/>
  <cols>
    <col min="1" max="1" width="3.140625" style="5" customWidth="1"/>
    <col min="2" max="5" width="9.140625" style="5"/>
    <col min="6" max="6" width="10.28515625" style="5" customWidth="1"/>
    <col min="7" max="7" width="9.140625" style="5"/>
    <col min="8" max="8" width="12.28515625" style="5" customWidth="1"/>
    <col min="9" max="9" width="8.42578125" style="5" customWidth="1"/>
    <col min="10" max="10" width="25.140625" style="5" customWidth="1"/>
    <col min="11" max="11" width="10.140625" style="5" bestFit="1" customWidth="1"/>
    <col min="12" max="12" width="85" style="5" customWidth="1"/>
    <col min="13" max="13" width="23.5703125" style="5" customWidth="1"/>
    <col min="14" max="16384" width="9.140625" style="5"/>
  </cols>
  <sheetData>
    <row r="1" spans="2:12" ht="15.75" thickBot="1"/>
    <row r="2" spans="2:12" ht="28.5" customHeight="1" thickBot="1">
      <c r="B2" s="60" t="s">
        <v>6</v>
      </c>
      <c r="C2" s="61"/>
      <c r="D2" s="61"/>
      <c r="E2" s="62"/>
      <c r="F2" s="8"/>
      <c r="G2" s="75" t="s">
        <v>39</v>
      </c>
      <c r="H2" s="76"/>
      <c r="J2" s="63" t="s">
        <v>52</v>
      </c>
      <c r="K2" s="64"/>
    </row>
    <row r="3" spans="2:12" s="35" customFormat="1" ht="15.75" customHeight="1" thickBot="1">
      <c r="B3" s="34" t="s">
        <v>43</v>
      </c>
      <c r="C3" s="9" t="s">
        <v>44</v>
      </c>
      <c r="D3" s="9" t="s">
        <v>46</v>
      </c>
      <c r="E3" s="10" t="s">
        <v>45</v>
      </c>
      <c r="F3" s="8"/>
      <c r="G3" s="79" t="s">
        <v>34</v>
      </c>
      <c r="H3" s="77">
        <f>$E4/$B$4</f>
        <v>800</v>
      </c>
      <c r="J3" s="36" t="s">
        <v>33</v>
      </c>
      <c r="K3" s="49">
        <f>'Improvements Sheet'!G27/'Improvements Sheet'!I27</f>
        <v>772.35294117647061</v>
      </c>
      <c r="L3" s="35" t="s">
        <v>53</v>
      </c>
    </row>
    <row r="4" spans="2:12" s="35" customFormat="1" ht="15.75" customHeight="1">
      <c r="B4" s="37">
        <v>5</v>
      </c>
      <c r="C4" s="38" t="s">
        <v>3</v>
      </c>
      <c r="D4" s="51" t="s">
        <v>7</v>
      </c>
      <c r="E4" s="52">
        <v>4000</v>
      </c>
      <c r="G4" s="79" t="s">
        <v>35</v>
      </c>
      <c r="H4" s="77">
        <f>(E5-E4)/(B5-B4)</f>
        <v>384.61538461538458</v>
      </c>
      <c r="J4" s="39" t="s">
        <v>49</v>
      </c>
      <c r="K4" s="49">
        <f>'Improvements Sheet'!G27</f>
        <v>3939</v>
      </c>
    </row>
    <row r="5" spans="2:12" s="35" customFormat="1" ht="15.75" customHeight="1">
      <c r="B5" s="40">
        <v>8.9</v>
      </c>
      <c r="C5" s="41" t="s">
        <v>1</v>
      </c>
      <c r="D5" s="53" t="s">
        <v>8</v>
      </c>
      <c r="E5" s="54">
        <v>5500</v>
      </c>
      <c r="G5" s="79" t="s">
        <v>36</v>
      </c>
      <c r="H5" s="77">
        <f>(E6-E5)/(B6-B5)</f>
        <v>300</v>
      </c>
      <c r="J5" s="36" t="s">
        <v>54</v>
      </c>
      <c r="K5" s="49">
        <f>IF('Improvements Sheet'!I27&gt;=B8,E8,IF('Improvements Sheet'!I27&gt;=B7,E7,IF('Improvements Sheet'!I27&gt;=B6,E6,IF('Improvements Sheet'!I27&gt;=B5,E5,IF('Improvements Sheet'!I27&gt;=B4,E4,0)))))</f>
        <v>4000</v>
      </c>
    </row>
    <row r="6" spans="2:12" s="35" customFormat="1" ht="15.75" customHeight="1" thickBot="1">
      <c r="B6" s="40">
        <v>13.9</v>
      </c>
      <c r="C6" s="41" t="s">
        <v>2</v>
      </c>
      <c r="D6" s="53" t="s">
        <v>9</v>
      </c>
      <c r="E6" s="54">
        <v>7000</v>
      </c>
      <c r="G6" s="79" t="s">
        <v>37</v>
      </c>
      <c r="H6" s="77">
        <f>(E7-E6)/(B7-B6)</f>
        <v>300.00000000000011</v>
      </c>
      <c r="J6" s="42" t="s">
        <v>40</v>
      </c>
      <c r="K6" s="50">
        <f>K5/'Improvements Sheet'!G27</f>
        <v>1.0154861640010155</v>
      </c>
      <c r="L6" s="58" t="s">
        <v>55</v>
      </c>
    </row>
    <row r="7" spans="2:12" s="35" customFormat="1" ht="15.75" customHeight="1" thickBot="1">
      <c r="B7" s="40">
        <v>18.899999999999999</v>
      </c>
      <c r="C7" s="41" t="s">
        <v>4</v>
      </c>
      <c r="D7" s="53" t="s">
        <v>10</v>
      </c>
      <c r="E7" s="54">
        <v>8500</v>
      </c>
      <c r="G7" s="80" t="s">
        <v>38</v>
      </c>
      <c r="H7" s="78">
        <f>(E8-E7)/(B8-B7)</f>
        <v>166.66666666666666</v>
      </c>
      <c r="L7" s="58"/>
    </row>
    <row r="8" spans="2:12" s="35" customFormat="1" ht="15.75" customHeight="1" thickBot="1">
      <c r="B8" s="43">
        <v>27.9</v>
      </c>
      <c r="C8" s="44" t="s">
        <v>5</v>
      </c>
      <c r="D8" s="55" t="s">
        <v>11</v>
      </c>
      <c r="E8" s="56">
        <v>10000</v>
      </c>
    </row>
    <row r="9" spans="2:12" s="35" customFormat="1" ht="15.75" customHeight="1">
      <c r="B9" s="59" t="s">
        <v>42</v>
      </c>
      <c r="C9" s="59"/>
      <c r="D9" s="59"/>
      <c r="E9" s="59"/>
      <c r="F9" s="59"/>
    </row>
    <row r="10" spans="2:12" s="35" customFormat="1" ht="15.75" customHeight="1">
      <c r="B10" s="45" t="s">
        <v>61</v>
      </c>
      <c r="C10" s="46"/>
      <c r="D10" s="46"/>
      <c r="E10" s="46"/>
      <c r="F10" s="46"/>
    </row>
    <row r="13" spans="2:12">
      <c r="B13" s="47" t="s">
        <v>60</v>
      </c>
    </row>
    <row r="14" spans="2:12">
      <c r="C14" s="47" t="s">
        <v>59</v>
      </c>
    </row>
    <row r="16" spans="2:12">
      <c r="B16" s="57" t="s">
        <v>63</v>
      </c>
    </row>
    <row r="17" spans="2:2">
      <c r="B17" s="48" t="s">
        <v>62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L6:L7"/>
    <mergeCell ref="B9:F9"/>
    <mergeCell ref="B2:E2"/>
    <mergeCell ref="G2:H2"/>
    <mergeCell ref="J2:K2"/>
  </mergeCells>
  <hyperlinks>
    <hyperlink ref="B17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1:Q37"/>
  <sheetViews>
    <sheetView showGridLines="0" workbookViewId="0">
      <pane ySplit="4" topLeftCell="A5" activePane="bottomLeft" state="frozen"/>
      <selection pane="bottomLeft" activeCell="F21" sqref="F21"/>
    </sheetView>
  </sheetViews>
  <sheetFormatPr defaultRowHeight="15"/>
  <cols>
    <col min="1" max="1" width="1.42578125" style="5" customWidth="1"/>
    <col min="2" max="2" width="29" style="5" customWidth="1"/>
    <col min="3" max="3" width="35" style="5" customWidth="1"/>
    <col min="4" max="4" width="12" style="5" customWidth="1"/>
    <col min="5" max="5" width="12.5703125" style="5" customWidth="1"/>
    <col min="6" max="6" width="12.42578125" style="5" customWidth="1"/>
    <col min="7" max="7" width="12.7109375" style="5" customWidth="1"/>
    <col min="8" max="8" width="10.7109375" style="5" customWidth="1"/>
    <col min="9" max="9" width="12.28515625" style="5" customWidth="1"/>
    <col min="10" max="10" width="13.5703125" style="5" customWidth="1"/>
    <col min="11" max="11" width="12.85546875" style="5" customWidth="1"/>
    <col min="12" max="12" width="9.140625" style="5"/>
    <col min="13" max="13" width="9.140625" style="5" customWidth="1"/>
    <col min="14" max="14" width="4.5703125" style="5" customWidth="1"/>
    <col min="15" max="15" width="9.140625" style="5"/>
    <col min="16" max="16" width="10.140625" style="5" bestFit="1" customWidth="1"/>
    <col min="17" max="16384" width="9.140625" style="5"/>
  </cols>
  <sheetData>
    <row r="1" spans="2:17">
      <c r="B1" s="47" t="s">
        <v>64</v>
      </c>
    </row>
    <row r="2" spans="2:17" ht="9" customHeight="1" thickBot="1">
      <c r="L2" s="6"/>
      <c r="M2" s="6"/>
      <c r="N2" s="6"/>
      <c r="O2" s="6"/>
      <c r="P2" s="6"/>
    </row>
    <row r="3" spans="2:17" ht="24" customHeight="1" thickBot="1">
      <c r="B3" s="65" t="s">
        <v>48</v>
      </c>
      <c r="C3" s="66"/>
      <c r="D3" s="66"/>
      <c r="E3" s="66"/>
      <c r="F3" s="66"/>
      <c r="G3" s="66"/>
      <c r="H3" s="66"/>
      <c r="I3" s="66"/>
      <c r="J3" s="66"/>
      <c r="K3" s="67"/>
      <c r="L3" s="25" t="s">
        <v>58</v>
      </c>
      <c r="N3" s="7"/>
      <c r="O3" s="7"/>
      <c r="P3" s="7"/>
    </row>
    <row r="4" spans="2:17" s="8" customFormat="1" ht="31.5" customHeight="1" thickBot="1">
      <c r="B4" s="72" t="s">
        <v>65</v>
      </c>
      <c r="C4" s="73"/>
      <c r="D4" s="9" t="s">
        <v>16</v>
      </c>
      <c r="E4" s="9" t="s">
        <v>17</v>
      </c>
      <c r="F4" s="9" t="s">
        <v>51</v>
      </c>
      <c r="G4" s="9" t="s">
        <v>47</v>
      </c>
      <c r="H4" s="9" t="s">
        <v>0</v>
      </c>
      <c r="I4" s="9" t="s">
        <v>50</v>
      </c>
      <c r="J4" s="9" t="s">
        <v>12</v>
      </c>
      <c r="K4" s="10" t="s">
        <v>21</v>
      </c>
      <c r="L4" s="33" t="s">
        <v>57</v>
      </c>
      <c r="M4" s="31"/>
      <c r="N4" s="11"/>
      <c r="O4" s="32"/>
      <c r="P4" s="32"/>
    </row>
    <row r="5" spans="2:17">
      <c r="B5" s="74" t="s">
        <v>20</v>
      </c>
      <c r="C5" s="74"/>
      <c r="D5" s="12">
        <v>61</v>
      </c>
      <c r="E5" s="1">
        <f>IF(F5="","",IF(D5="","",F5/D5))</f>
        <v>4.5081967213114753</v>
      </c>
      <c r="F5" s="12">
        <v>275</v>
      </c>
      <c r="G5" s="2">
        <f t="shared" ref="G5:G21" si="0">IF(F5="","",SUM(F5,G4))</f>
        <v>275</v>
      </c>
      <c r="H5" s="5">
        <v>0.4</v>
      </c>
      <c r="I5" s="3">
        <f>H5</f>
        <v>0.4</v>
      </c>
      <c r="J5" s="13" t="s">
        <v>14</v>
      </c>
      <c r="K5" s="4">
        <f>IF(F5="","",IF(H5="","",F5/H5))</f>
        <v>687.5</v>
      </c>
      <c r="L5" s="6"/>
      <c r="M5" s="14"/>
      <c r="N5" s="14"/>
      <c r="O5" s="15"/>
      <c r="P5" s="16"/>
      <c r="Q5" s="17"/>
    </row>
    <row r="6" spans="2:17">
      <c r="B6" s="70" t="s">
        <v>18</v>
      </c>
      <c r="C6" s="70"/>
      <c r="D6" s="12">
        <v>39</v>
      </c>
      <c r="E6" s="1">
        <f t="shared" ref="E6:E26" si="1">IF(F6="","",IF(D6="","",F6/D6))</f>
        <v>7.0512820512820511</v>
      </c>
      <c r="F6" s="12">
        <v>275</v>
      </c>
      <c r="G6" s="2">
        <f>IF(F6="","",SUM(F6,G5))</f>
        <v>550</v>
      </c>
      <c r="H6" s="5">
        <v>0.3</v>
      </c>
      <c r="I6" s="3">
        <f>IF(H6="","",SUM(H6,I5))</f>
        <v>0.7</v>
      </c>
      <c r="J6" s="13" t="s">
        <v>14</v>
      </c>
      <c r="K6" s="4">
        <f t="shared" ref="K6:K26" si="2">IF(F6="","",IF(H6="","",F6/H6))</f>
        <v>916.66666666666674</v>
      </c>
      <c r="L6" s="6"/>
      <c r="M6" s="14"/>
      <c r="N6" s="14"/>
      <c r="O6" s="15"/>
      <c r="P6" s="16"/>
      <c r="Q6" s="17"/>
    </row>
    <row r="7" spans="2:17">
      <c r="B7" s="70" t="s">
        <v>19</v>
      </c>
      <c r="C7" s="70"/>
      <c r="D7" s="12">
        <v>33</v>
      </c>
      <c r="E7" s="1">
        <f t="shared" si="1"/>
        <v>8.3333333333333339</v>
      </c>
      <c r="F7" s="12">
        <v>275</v>
      </c>
      <c r="G7" s="2">
        <f t="shared" si="0"/>
        <v>825</v>
      </c>
      <c r="H7" s="5">
        <v>0.2</v>
      </c>
      <c r="I7" s="3">
        <f t="shared" ref="I7:I19" si="3">IF(H7="","",SUM(H7,I6))</f>
        <v>0.89999999999999991</v>
      </c>
      <c r="J7" s="13"/>
      <c r="K7" s="4">
        <f t="shared" si="2"/>
        <v>1375</v>
      </c>
      <c r="L7" s="17"/>
      <c r="M7" s="18"/>
      <c r="N7" s="18"/>
      <c r="O7" s="19"/>
      <c r="P7" s="20"/>
      <c r="Q7" s="17"/>
    </row>
    <row r="8" spans="2:17">
      <c r="B8" s="70" t="s">
        <v>41</v>
      </c>
      <c r="C8" s="70"/>
      <c r="D8" s="12">
        <v>222</v>
      </c>
      <c r="E8" s="1">
        <f t="shared" si="1"/>
        <v>6.256756756756757</v>
      </c>
      <c r="F8" s="12">
        <v>1389</v>
      </c>
      <c r="G8" s="2">
        <f t="shared" si="0"/>
        <v>2214</v>
      </c>
      <c r="H8" s="5">
        <v>1.7</v>
      </c>
      <c r="I8" s="3">
        <f t="shared" si="3"/>
        <v>2.5999999999999996</v>
      </c>
      <c r="J8" s="13" t="s">
        <v>14</v>
      </c>
      <c r="K8" s="4">
        <f t="shared" si="2"/>
        <v>817.05882352941182</v>
      </c>
      <c r="L8" s="17"/>
      <c r="M8" s="18"/>
      <c r="N8" s="18"/>
      <c r="O8" s="19"/>
      <c r="P8" s="20"/>
      <c r="Q8" s="17"/>
    </row>
    <row r="9" spans="2:17">
      <c r="B9" s="70" t="s">
        <v>13</v>
      </c>
      <c r="C9" s="70"/>
      <c r="D9" s="12">
        <v>412</v>
      </c>
      <c r="E9" s="1">
        <f t="shared" si="1"/>
        <v>4.8543689320388346</v>
      </c>
      <c r="F9" s="12">
        <v>2000</v>
      </c>
      <c r="G9" s="2">
        <f>IF(F9="","",SUM(F9,G8))</f>
        <v>4214</v>
      </c>
      <c r="H9" s="5">
        <v>2.7</v>
      </c>
      <c r="I9" s="3">
        <f>IF(H9="","",SUM(H9,I8))</f>
        <v>5.3</v>
      </c>
      <c r="J9" s="13" t="s">
        <v>14</v>
      </c>
      <c r="K9" s="4">
        <f t="shared" si="2"/>
        <v>740.74074074074065</v>
      </c>
      <c r="L9" s="17"/>
      <c r="M9" s="18"/>
      <c r="N9" s="18"/>
      <c r="O9" s="17"/>
      <c r="P9" s="20"/>
      <c r="Q9" s="17"/>
    </row>
    <row r="10" spans="2:17">
      <c r="B10" s="70" t="s">
        <v>15</v>
      </c>
      <c r="C10" s="70"/>
      <c r="D10" s="12">
        <v>645</v>
      </c>
      <c r="E10" s="1">
        <f t="shared" si="1"/>
        <v>10.852713178294573</v>
      </c>
      <c r="F10" s="12">
        <v>7000</v>
      </c>
      <c r="G10" s="2">
        <f>IF(F10="","",SUM(F10,G9))</f>
        <v>11214</v>
      </c>
      <c r="H10" s="5">
        <v>4.2</v>
      </c>
      <c r="I10" s="3">
        <f t="shared" si="3"/>
        <v>9.5</v>
      </c>
      <c r="J10" s="13"/>
      <c r="K10" s="4">
        <f t="shared" si="2"/>
        <v>1666.6666666666665</v>
      </c>
      <c r="L10" s="71"/>
      <c r="M10" s="71"/>
      <c r="N10" s="71"/>
      <c r="O10" s="71"/>
      <c r="P10" s="71"/>
      <c r="Q10" s="71"/>
    </row>
    <row r="11" spans="2:17">
      <c r="B11" s="70" t="s">
        <v>23</v>
      </c>
      <c r="C11" s="70"/>
      <c r="D11" s="12">
        <v>176</v>
      </c>
      <c r="E11" s="1" t="str">
        <f>IF(F11="","",IF(D11="","",F11/D11))</f>
        <v/>
      </c>
      <c r="F11" s="12"/>
      <c r="G11" s="2" t="str">
        <f t="shared" si="0"/>
        <v/>
      </c>
      <c r="H11" s="5">
        <v>1.3</v>
      </c>
      <c r="I11" s="3">
        <f t="shared" si="3"/>
        <v>10.8</v>
      </c>
      <c r="J11" s="13"/>
      <c r="K11" s="4" t="str">
        <f t="shared" si="2"/>
        <v/>
      </c>
      <c r="L11" s="17"/>
      <c r="M11" s="17"/>
      <c r="N11" s="17"/>
      <c r="O11" s="17"/>
      <c r="P11" s="17"/>
      <c r="Q11" s="17"/>
    </row>
    <row r="12" spans="2:17">
      <c r="B12" s="70" t="s">
        <v>22</v>
      </c>
      <c r="C12" s="70"/>
      <c r="D12" s="12">
        <v>112</v>
      </c>
      <c r="E12" s="1" t="str">
        <f t="shared" si="1"/>
        <v/>
      </c>
      <c r="F12" s="12"/>
      <c r="G12" s="2" t="str">
        <f t="shared" si="0"/>
        <v/>
      </c>
      <c r="H12" s="5">
        <v>0.7</v>
      </c>
      <c r="I12" s="3">
        <f t="shared" si="3"/>
        <v>11.5</v>
      </c>
      <c r="J12" s="13"/>
      <c r="K12" s="4" t="str">
        <f t="shared" si="2"/>
        <v/>
      </c>
      <c r="L12" s="17"/>
      <c r="M12" s="17"/>
      <c r="N12" s="17"/>
      <c r="O12" s="17"/>
      <c r="P12" s="17"/>
      <c r="Q12" s="17"/>
    </row>
    <row r="13" spans="2:17">
      <c r="B13" s="70" t="s">
        <v>32</v>
      </c>
      <c r="C13" s="70"/>
      <c r="D13" s="12">
        <v>34</v>
      </c>
      <c r="E13" s="1" t="str">
        <f t="shared" si="1"/>
        <v/>
      </c>
      <c r="F13" s="12"/>
      <c r="G13" s="2" t="str">
        <f t="shared" si="0"/>
        <v/>
      </c>
      <c r="H13" s="5">
        <v>0.2</v>
      </c>
      <c r="I13" s="3">
        <f t="shared" si="3"/>
        <v>11.7</v>
      </c>
      <c r="J13" s="13"/>
      <c r="K13" s="4" t="str">
        <f t="shared" si="2"/>
        <v/>
      </c>
    </row>
    <row r="14" spans="2:17">
      <c r="B14" s="70" t="s">
        <v>24</v>
      </c>
      <c r="C14" s="70"/>
      <c r="D14" s="12">
        <v>73</v>
      </c>
      <c r="E14" s="1" t="str">
        <f t="shared" si="1"/>
        <v/>
      </c>
      <c r="F14" s="12"/>
      <c r="G14" s="2" t="str">
        <f t="shared" si="0"/>
        <v/>
      </c>
      <c r="H14" s="5">
        <v>0.4</v>
      </c>
      <c r="I14" s="3">
        <f>IF(H14="","",SUM(H14,I13))</f>
        <v>12.1</v>
      </c>
      <c r="J14" s="13"/>
      <c r="K14" s="4" t="str">
        <f t="shared" si="2"/>
        <v/>
      </c>
    </row>
    <row r="15" spans="2:17">
      <c r="B15" s="70" t="s">
        <v>25</v>
      </c>
      <c r="C15" s="70"/>
      <c r="D15" s="12">
        <v>128</v>
      </c>
      <c r="E15" s="1" t="str">
        <f t="shared" si="1"/>
        <v/>
      </c>
      <c r="F15" s="12"/>
      <c r="G15" s="2" t="str">
        <f t="shared" si="0"/>
        <v/>
      </c>
      <c r="H15" s="5">
        <v>0.8</v>
      </c>
      <c r="I15" s="3">
        <f t="shared" si="3"/>
        <v>12.9</v>
      </c>
      <c r="J15" s="13"/>
      <c r="K15" s="4" t="str">
        <f t="shared" si="2"/>
        <v/>
      </c>
    </row>
    <row r="16" spans="2:17">
      <c r="B16" s="70" t="s">
        <v>26</v>
      </c>
      <c r="C16" s="70"/>
      <c r="D16" s="12">
        <v>73</v>
      </c>
      <c r="E16" s="1" t="str">
        <f t="shared" si="1"/>
        <v/>
      </c>
      <c r="F16" s="12"/>
      <c r="G16" s="2" t="str">
        <f t="shared" si="0"/>
        <v/>
      </c>
      <c r="H16" s="5">
        <v>0.5</v>
      </c>
      <c r="I16" s="3">
        <f t="shared" si="3"/>
        <v>13.4</v>
      </c>
      <c r="J16" s="13"/>
      <c r="K16" s="4" t="str">
        <f t="shared" si="2"/>
        <v/>
      </c>
    </row>
    <row r="17" spans="2:11">
      <c r="B17" s="70" t="s">
        <v>27</v>
      </c>
      <c r="C17" s="70"/>
      <c r="D17" s="12">
        <v>103</v>
      </c>
      <c r="E17" s="1" t="str">
        <f>IF(F17="","",IF(D17="","",F17/D17))</f>
        <v/>
      </c>
      <c r="F17" s="12"/>
      <c r="G17" s="2" t="str">
        <f t="shared" si="0"/>
        <v/>
      </c>
      <c r="H17" s="5">
        <v>0.6</v>
      </c>
      <c r="I17" s="3">
        <f t="shared" si="3"/>
        <v>14</v>
      </c>
      <c r="J17" s="13"/>
      <c r="K17" s="4" t="str">
        <f t="shared" si="2"/>
        <v/>
      </c>
    </row>
    <row r="18" spans="2:11">
      <c r="B18" s="70" t="s">
        <v>28</v>
      </c>
      <c r="C18" s="70"/>
      <c r="D18" s="12">
        <v>128</v>
      </c>
      <c r="E18" s="1" t="str">
        <f t="shared" si="1"/>
        <v/>
      </c>
      <c r="F18" s="12"/>
      <c r="G18" s="2" t="str">
        <f t="shared" si="0"/>
        <v/>
      </c>
      <c r="H18" s="5">
        <v>0.8</v>
      </c>
      <c r="I18" s="3">
        <f t="shared" si="3"/>
        <v>14.8</v>
      </c>
      <c r="J18" s="13"/>
      <c r="K18" s="4" t="str">
        <f t="shared" si="2"/>
        <v/>
      </c>
    </row>
    <row r="19" spans="2:11">
      <c r="B19" s="70" t="s">
        <v>29</v>
      </c>
      <c r="C19" s="70"/>
      <c r="D19" s="12">
        <v>401</v>
      </c>
      <c r="E19" s="1" t="str">
        <f t="shared" si="1"/>
        <v/>
      </c>
      <c r="F19" s="12"/>
      <c r="G19" s="2" t="str">
        <f t="shared" si="0"/>
        <v/>
      </c>
      <c r="H19" s="5">
        <v>2.5</v>
      </c>
      <c r="I19" s="3">
        <f t="shared" si="3"/>
        <v>17.3</v>
      </c>
      <c r="J19" s="13"/>
      <c r="K19" s="4" t="str">
        <f t="shared" si="2"/>
        <v/>
      </c>
    </row>
    <row r="20" spans="2:11">
      <c r="B20" s="70" t="s">
        <v>30</v>
      </c>
      <c r="C20" s="70"/>
      <c r="D20" s="12">
        <v>165</v>
      </c>
      <c r="E20" s="1" t="str">
        <f t="shared" si="1"/>
        <v/>
      </c>
      <c r="F20" s="12"/>
      <c r="G20" s="2" t="str">
        <f t="shared" si="0"/>
        <v/>
      </c>
      <c r="H20" s="5">
        <v>1.1000000000000001</v>
      </c>
      <c r="I20" s="3">
        <f t="shared" ref="I20:I23" si="4">IF(H20="","",SUM(H20,I19))</f>
        <v>18.400000000000002</v>
      </c>
      <c r="J20" s="13"/>
      <c r="K20" s="4" t="str">
        <f t="shared" si="2"/>
        <v/>
      </c>
    </row>
    <row r="21" spans="2:11">
      <c r="B21" s="70" t="s">
        <v>31</v>
      </c>
      <c r="C21" s="70"/>
      <c r="D21" s="12">
        <v>246</v>
      </c>
      <c r="E21" s="1" t="str">
        <f t="shared" si="1"/>
        <v/>
      </c>
      <c r="F21" s="12"/>
      <c r="G21" s="2" t="str">
        <f t="shared" si="0"/>
        <v/>
      </c>
      <c r="H21" s="5">
        <v>1.6</v>
      </c>
      <c r="I21" s="3">
        <f t="shared" si="4"/>
        <v>20.000000000000004</v>
      </c>
      <c r="J21" s="13"/>
      <c r="K21" s="4" t="str">
        <f t="shared" si="2"/>
        <v/>
      </c>
    </row>
    <row r="22" spans="2:11">
      <c r="B22" s="68"/>
      <c r="C22" s="68"/>
      <c r="D22" s="12"/>
      <c r="E22" s="1" t="str">
        <f t="shared" si="1"/>
        <v/>
      </c>
      <c r="F22" s="12"/>
      <c r="G22" s="2" t="str">
        <f>IF(F22="","",SUM(F22,G19))</f>
        <v/>
      </c>
      <c r="I22" s="3" t="str">
        <f t="shared" si="4"/>
        <v/>
      </c>
      <c r="J22" s="13"/>
      <c r="K22" s="4" t="str">
        <f t="shared" si="2"/>
        <v/>
      </c>
    </row>
    <row r="23" spans="2:11">
      <c r="B23" s="68"/>
      <c r="C23" s="68"/>
      <c r="D23" s="12"/>
      <c r="E23" s="1" t="str">
        <f t="shared" ref="E23" si="5">IF(F23="","",IF(D23="","",F23/D23))</f>
        <v/>
      </c>
      <c r="F23" s="12"/>
      <c r="G23" s="2" t="str">
        <f>IF(F23="","",SUM(F23,#REF!))</f>
        <v/>
      </c>
      <c r="I23" s="3" t="str">
        <f t="shared" si="4"/>
        <v/>
      </c>
      <c r="J23" s="13"/>
      <c r="K23" s="4" t="str">
        <f t="shared" ref="K23" si="6">IF(F23="","",IF(H23="","",F23/H23))</f>
        <v/>
      </c>
    </row>
    <row r="24" spans="2:11">
      <c r="B24" s="68"/>
      <c r="C24" s="68"/>
      <c r="D24" s="12"/>
      <c r="E24" s="1" t="str">
        <f t="shared" ref="E24" si="7">IF(F24="","",IF(D24="","",F24/D24))</f>
        <v/>
      </c>
      <c r="F24" s="12"/>
      <c r="G24" s="2" t="str">
        <f>IF(F24="","",SUM(F24,#REF!))</f>
        <v/>
      </c>
      <c r="I24" s="3" t="str">
        <f t="shared" ref="I24:I25" si="8">IF(H24="","",SUM(H24,I23))</f>
        <v/>
      </c>
      <c r="J24" s="13"/>
      <c r="K24" s="4" t="str">
        <f t="shared" ref="K24" si="9">IF(F24="","",IF(H24="","",F24/H24))</f>
        <v/>
      </c>
    </row>
    <row r="25" spans="2:11">
      <c r="B25" s="68"/>
      <c r="C25" s="68"/>
      <c r="D25" s="12"/>
      <c r="E25" s="1" t="str">
        <f t="shared" si="1"/>
        <v/>
      </c>
      <c r="F25" s="12"/>
      <c r="G25" s="2" t="str">
        <f>IF(F25="","",SUM(F25,#REF!))</f>
        <v/>
      </c>
      <c r="I25" s="3" t="str">
        <f t="shared" si="8"/>
        <v/>
      </c>
      <c r="J25" s="13"/>
      <c r="K25" s="4" t="str">
        <f t="shared" si="2"/>
        <v/>
      </c>
    </row>
    <row r="26" spans="2:11">
      <c r="B26" s="69" t="s">
        <v>56</v>
      </c>
      <c r="C26" s="69"/>
      <c r="D26" s="12"/>
      <c r="E26" s="1" t="str">
        <f t="shared" si="1"/>
        <v/>
      </c>
      <c r="F26" s="12"/>
      <c r="G26" s="2" t="str">
        <f t="shared" ref="G26" si="10">IF(F26="","",SUM(F26,G25))</f>
        <v/>
      </c>
      <c r="I26" s="3" t="str">
        <f t="shared" ref="I26" si="11">IF(H26="","",SUM(H26,I25))</f>
        <v/>
      </c>
      <c r="J26" s="13"/>
      <c r="K26" s="4" t="str">
        <f t="shared" si="2"/>
        <v/>
      </c>
    </row>
    <row r="27" spans="2:11" ht="16.5" thickBot="1">
      <c r="C27" s="24" t="s">
        <v>66</v>
      </c>
      <c r="D27" s="26">
        <f>SUM(D5:D26)</f>
        <v>3051</v>
      </c>
      <c r="E27" s="27">
        <f>F27/D27</f>
        <v>3.6755162241887906</v>
      </c>
      <c r="F27" s="26">
        <f>SUM(F5:F26)</f>
        <v>11214</v>
      </c>
      <c r="G27" s="26">
        <f>SUMIF(J5:J26,"Complete",F5:F26)</f>
        <v>3939</v>
      </c>
      <c r="H27" s="28">
        <f>SUM(H5:H26)</f>
        <v>20.000000000000004</v>
      </c>
      <c r="I27" s="28">
        <f>SUMIF(J5:J26,"Complete",H5:H26)</f>
        <v>5.0999999999999996</v>
      </c>
      <c r="J27" s="29"/>
      <c r="K27" s="30">
        <f>AVERAGE(K5:K26)</f>
        <v>1033.9388162672476</v>
      </c>
    </row>
    <row r="29" spans="2:11">
      <c r="C29" s="21"/>
      <c r="D29" s="22"/>
      <c r="E29" s="17"/>
    </row>
    <row r="30" spans="2:11">
      <c r="C30" s="21"/>
      <c r="D30" s="22"/>
      <c r="E30" s="17"/>
    </row>
    <row r="31" spans="2:11">
      <c r="C31" s="21"/>
      <c r="D31" s="23"/>
      <c r="E31" s="17"/>
    </row>
    <row r="32" spans="2:11">
      <c r="C32" s="21"/>
      <c r="D32" s="17"/>
      <c r="E32" s="17"/>
    </row>
    <row r="33" spans="3:5">
      <c r="C33" s="21"/>
      <c r="D33" s="22"/>
      <c r="E33" s="17"/>
    </row>
    <row r="34" spans="3:5">
      <c r="C34" s="21"/>
      <c r="D34" s="22"/>
      <c r="E34" s="17"/>
    </row>
    <row r="35" spans="3:5">
      <c r="C35" s="21"/>
      <c r="D35" s="22"/>
      <c r="E35" s="17"/>
    </row>
    <row r="36" spans="3:5">
      <c r="C36" s="21"/>
      <c r="D36" s="22"/>
      <c r="E36" s="17"/>
    </row>
    <row r="37" spans="3:5">
      <c r="C37" s="21"/>
      <c r="D37" s="22"/>
      <c r="E37" s="17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B20:C20"/>
    <mergeCell ref="L10:Q10"/>
    <mergeCell ref="B4:C4"/>
    <mergeCell ref="B5:C5"/>
    <mergeCell ref="B6:C6"/>
    <mergeCell ref="B7:C7"/>
    <mergeCell ref="B8:C8"/>
    <mergeCell ref="B9:C9"/>
    <mergeCell ref="B10:C10"/>
    <mergeCell ref="B3:K3"/>
    <mergeCell ref="B25:C25"/>
    <mergeCell ref="B26:C26"/>
    <mergeCell ref="B24:C24"/>
    <mergeCell ref="B23:C23"/>
    <mergeCell ref="B22:C22"/>
    <mergeCell ref="B11:C11"/>
    <mergeCell ref="B12:C12"/>
    <mergeCell ref="B13:C13"/>
    <mergeCell ref="B14:C14"/>
    <mergeCell ref="B15:C15"/>
    <mergeCell ref="B21:C21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ignoredErrors>
    <ignoredError sqref="D27 F27 H27:K27" unlockedFormula="1"/>
    <ignoredError sqref="E27" formula="1" unlockedFormula="1"/>
    <ignoredError sqref="G2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</vt:lpstr>
      <vt:lpstr>Improvements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</dc:creator>
  <cp:lastModifiedBy>Chad</cp:lastModifiedBy>
  <dcterms:created xsi:type="dcterms:W3CDTF">2013-11-18T01:52:40Z</dcterms:created>
  <dcterms:modified xsi:type="dcterms:W3CDTF">2014-01-03T02:36:13Z</dcterms:modified>
</cp:coreProperties>
</file>